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5431" windowWidth="12510" windowHeight="8820" tabRatio="810" activeTab="2"/>
  </bookViews>
  <sheets>
    <sheet name="cover" sheetId="1" r:id="rId1"/>
    <sheet name="parameter" sheetId="2" r:id="rId2"/>
    <sheet name="result" sheetId="3" r:id="rId3"/>
    <sheet name="parameters_2" sheetId="4" state="hidden" r:id="rId4"/>
  </sheets>
  <definedNames>
    <definedName name="a" localSheetId="3">'parameters_2'!#REF!</definedName>
    <definedName name="a">'parameter'!$C$27</definedName>
    <definedName name="b" localSheetId="3">'parameters_2'!#REF!</definedName>
    <definedName name="b">'parameter'!$C$28</definedName>
    <definedName name="ＣＤ" localSheetId="3">'parameters_2'!#REF!</definedName>
    <definedName name="ＣＤ">'parameter'!$C$19</definedName>
    <definedName name="D" localSheetId="3">'parameters_2'!#REF!</definedName>
    <definedName name="D">'parameter'!$C$7</definedName>
    <definedName name="Ｇ" localSheetId="3">'parameters_2'!#REF!</definedName>
    <definedName name="Ｇ">'parameter'!$C$5</definedName>
    <definedName name="GG">'parameter'!$C$5</definedName>
    <definedName name="TG">'parameter'!$C$5</definedName>
    <definedName name="TGG">'parameter'!$C$5</definedName>
    <definedName name="weight">'parameter'!$C$4</definedName>
    <definedName name="ギア効率" localSheetId="3">'parameters_2'!#REF!</definedName>
    <definedName name="ギア効率">'parameter'!$C$9</definedName>
    <definedName name="ギア比" localSheetId="3">'parameters_2'!#REF!</definedName>
    <definedName name="ギア比">'parameter'!$C$8</definedName>
    <definedName name="コーナーで_後輪にかかる駆動力は走行抵抗の何倍か？" localSheetId="3">'parameters_2'!#REF!</definedName>
    <definedName name="コーナーで_後輪にかかる駆動力は走行抵抗の何倍か？">'parameter'!#REF!</definedName>
    <definedName name="コーナーで走行抵抗は直進時の何倍になるか？" localSheetId="3">'parameters_2'!#REF!</definedName>
    <definedName name="コーナーで走行抵抗は直進時の何倍になるか？">'parameter'!#REF!</definedName>
    <definedName name="ころがり抵抗係数" localSheetId="3">'parameters_2'!#REF!</definedName>
    <definedName name="ころがり抵抗係数">'parameter'!$C$10</definedName>
    <definedName name="シャシー種">'parameters_2'!$A$3:$A$5</definedName>
    <definedName name="ブレーキ時制動輪の浮き" localSheetId="3">'parameters_2'!#REF!</definedName>
    <definedName name="ブレーキ時制動輪の浮き">'parameter'!$C$13</definedName>
    <definedName name="ブレーキ時制動輪荷重" localSheetId="3">'parameters_2'!#REF!</definedName>
    <definedName name="ブレーキ時制動輪荷重">'parameter'!$C$12</definedName>
    <definedName name="ボディ種">'parameters_2'!$A$18:$A$24</definedName>
    <definedName name="モーター種">'parameters_2'!$A$27:$A$30</definedName>
    <definedName name="制動輪ダウンフォース係数_Cl" localSheetId="3">'parameters_2'!#REF!</definedName>
    <definedName name="制動輪ダウンフォース係数_Cl">'parameter'!$C$21</definedName>
    <definedName name="前輪ダウンフォース係数_Clf" localSheetId="3">'parameters_2'!#REF!</definedName>
    <definedName name="前輪ダウンフォース係数_Clf">'parameter'!$C$22</definedName>
    <definedName name="前輪荷重" localSheetId="3">'parameters_2'!#REF!</definedName>
    <definedName name="前輪荷重">'parameter'!$C$14</definedName>
    <definedName name="前面積" localSheetId="3">'parameters_2'!#REF!</definedName>
    <definedName name="前面積">'parameter'!$C$20</definedName>
    <definedName name="回転部重量" localSheetId="3">'parameters_2'!#REF!</definedName>
    <definedName name="回転部重量">'parameter'!$C$11</definedName>
    <definedName name="後輪ダウンフォース係数_Clr" localSheetId="3">'parameters_2'!#REF!</definedName>
    <definedName name="後輪ダウンフォース係数_Clr">'parameter'!$C$23</definedName>
    <definedName name="後輪荷重" localSheetId="3">'parameters_2'!#REF!</definedName>
    <definedName name="後輪荷重">'parameter'!$C$15</definedName>
    <definedName name="車重" localSheetId="3">'parameters_2'!#REF!</definedName>
    <definedName name="車重">'parameter'!$C$4</definedName>
    <definedName name="駆動輪荷重比" localSheetId="3">'parameters_2'!#REF!</definedName>
    <definedName name="駆動輪荷重比">'parameter'!$C$6</definedName>
  </definedNames>
  <calcPr fullCalcOnLoad="1"/>
</workbook>
</file>

<file path=xl/sharedStrings.xml><?xml version="1.0" encoding="utf-8"?>
<sst xmlns="http://schemas.openxmlformats.org/spreadsheetml/2006/main" count="139" uniqueCount="70">
  <si>
    <t>Johnson540</t>
  </si>
  <si>
    <t>Sport-Tuned</t>
  </si>
  <si>
    <t>DynaRun-Stk</t>
  </si>
  <si>
    <t>R(m)</t>
  </si>
  <si>
    <t>MobilNSX</t>
  </si>
  <si>
    <t>PennzGTR</t>
  </si>
  <si>
    <t>FORD</t>
  </si>
  <si>
    <t>TA03R</t>
  </si>
  <si>
    <t>TA03RS</t>
  </si>
  <si>
    <t>TA03F</t>
  </si>
  <si>
    <t>TA03F</t>
  </si>
  <si>
    <t>MercedesCLK</t>
  </si>
  <si>
    <t>Impreza</t>
  </si>
  <si>
    <t>Porsche911GT</t>
  </si>
  <si>
    <t>Carolla</t>
  </si>
  <si>
    <t>Mabuchi540SH</t>
  </si>
  <si>
    <t>MercedesCLK</t>
  </si>
  <si>
    <t>Impreza</t>
  </si>
  <si>
    <t>Porsche911GT</t>
  </si>
  <si>
    <t>Carolla</t>
  </si>
  <si>
    <t>Apparent weight of rotation(kg)</t>
  </si>
  <si>
    <t>Loading ratio on braking wheel</t>
  </si>
  <si>
    <t>Decrease of load on braking wheel</t>
  </si>
  <si>
    <t>Loading ratio on front wheel</t>
  </si>
  <si>
    <t>Loading ratio on rear wheel</t>
  </si>
  <si>
    <t>Drag coefficient (CD)</t>
  </si>
  <si>
    <t>Front projection area (m^2)</t>
  </si>
  <si>
    <t>Lift coefficient on braking wheel(Cl）</t>
  </si>
  <si>
    <t>Lift coefficient on front wheel(Clf)</t>
  </si>
  <si>
    <t>Lift coefficient on rear wheel(Clr)</t>
  </si>
  <si>
    <t>Maximum speed(rpm)</t>
  </si>
  <si>
    <t>Maximum torque(kg-cm)</t>
  </si>
  <si>
    <t>Weight(kg)</t>
  </si>
  <si>
    <t>Tire grip (G)</t>
  </si>
  <si>
    <t>Weight ratio of traction wheels</t>
  </si>
  <si>
    <t>Diameter of driving wheel(mm)</t>
  </si>
  <si>
    <t>Gear ratio</t>
  </si>
  <si>
    <t>Gear efficiency</t>
  </si>
  <si>
    <t xml:space="preserve">Rolling resistance coefficient </t>
  </si>
  <si>
    <t>Chassis parameter</t>
  </si>
  <si>
    <t>Aerodynamic parameter</t>
  </si>
  <si>
    <t>Motor Power</t>
  </si>
  <si>
    <t>constant</t>
  </si>
  <si>
    <t>acceleration</t>
  </si>
  <si>
    <t>deceleration</t>
  </si>
  <si>
    <t>Track details</t>
  </si>
  <si>
    <t>Tamiya Shizuoka circuit</t>
  </si>
  <si>
    <t>θ(°)</t>
  </si>
  <si>
    <t>L(m)</t>
  </si>
  <si>
    <t>corner</t>
  </si>
  <si>
    <t>straight</t>
  </si>
  <si>
    <t>R/C Simulator</t>
  </si>
  <si>
    <t>v.6.4e　　2004/9/6</t>
  </si>
  <si>
    <t>How to use</t>
  </si>
  <si>
    <t>Input the parameters of RC car into parameter sheet, and click the CALCULATE button.</t>
  </si>
  <si>
    <t>E-mail: kawnish@nifty.com</t>
  </si>
  <si>
    <t>http://homepage3.nifty.com/kawnish/</t>
  </si>
  <si>
    <t>TA03RS</t>
  </si>
  <si>
    <t>Result of calculation</t>
  </si>
  <si>
    <t>Max.cornering</t>
  </si>
  <si>
    <t>init.V</t>
  </si>
  <si>
    <t>fin.V</t>
  </si>
  <si>
    <t>time</t>
  </si>
  <si>
    <t>sum</t>
  </si>
  <si>
    <t>Corner</t>
  </si>
  <si>
    <t>Straight</t>
  </si>
  <si>
    <t>total distance(m)</t>
  </si>
  <si>
    <t>Ave. speed(m/s)</t>
  </si>
  <si>
    <t>Laptime(s)</t>
  </si>
  <si>
    <t>Impreza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</si>
</sst>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_ "/>
    <numFmt numFmtId="177" formatCode="0.00_ "/>
    <numFmt numFmtId="178" formatCode="0.00000_ "/>
    <numFmt numFmtId="179" formatCode="0.00_);[Red]\(0.00\)"/>
    <numFmt numFmtId="180" formatCode="0.000_ "/>
    <numFmt numFmtId="181" formatCode="0.000_);[Red]\(0.000\)"/>
    <numFmt numFmtId="182" formatCode="0_ "/>
    <numFmt numFmtId="183" formatCode="#,##0.000"/>
    <numFmt numFmtId="184" formatCode="#,##0.000_ "/>
    <numFmt numFmtId="185" formatCode="#,##0.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 diagonalDown="1">
      <left style="hair"/>
      <right style="hair"/>
      <top style="hair"/>
      <bottom style="thin"/>
      <diagonal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6" xfId="0" applyFont="1" applyFill="1" applyBorder="1" applyAlignment="1">
      <alignment/>
    </xf>
    <xf numFmtId="0" fontId="5" fillId="2" borderId="7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6" fillId="0" borderId="8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3" borderId="0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3" xfId="0" applyFont="1" applyFill="1" applyBorder="1" applyAlignment="1" applyProtection="1">
      <alignment horizontal="left" vertical="center" indent="1"/>
      <protection locked="0"/>
    </xf>
    <xf numFmtId="0" fontId="8" fillId="0" borderId="5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183" fontId="8" fillId="0" borderId="13" xfId="0" applyNumberFormat="1" applyFont="1" applyFill="1" applyBorder="1" applyAlignment="1" applyProtection="1">
      <alignment/>
      <protection/>
    </xf>
    <xf numFmtId="0" fontId="8" fillId="4" borderId="14" xfId="0" applyFont="1" applyFill="1" applyBorder="1" applyAlignment="1" applyProtection="1">
      <alignment/>
      <protection/>
    </xf>
    <xf numFmtId="0" fontId="8" fillId="4" borderId="15" xfId="0" applyFont="1" applyFill="1" applyBorder="1" applyAlignment="1" applyProtection="1">
      <alignment/>
      <protection/>
    </xf>
    <xf numFmtId="0" fontId="8" fillId="4" borderId="16" xfId="0" applyFont="1" applyFill="1" applyBorder="1" applyAlignment="1" applyProtection="1">
      <alignment/>
      <protection/>
    </xf>
    <xf numFmtId="183" fontId="8" fillId="4" borderId="17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183" fontId="8" fillId="0" borderId="17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right"/>
    </xf>
    <xf numFmtId="0" fontId="8" fillId="0" borderId="3" xfId="0" applyFont="1" applyFill="1" applyBorder="1" applyAlignment="1" applyProtection="1">
      <alignment horizontal="left" indent="1"/>
      <protection locked="0"/>
    </xf>
    <xf numFmtId="0" fontId="8" fillId="0" borderId="4" xfId="0" applyFont="1" applyFill="1" applyBorder="1" applyAlignment="1" applyProtection="1">
      <alignment horizontal="left" indent="1"/>
      <protection locked="0"/>
    </xf>
    <xf numFmtId="0" fontId="8" fillId="0" borderId="0" xfId="0" applyFont="1" applyFill="1" applyBorder="1" applyAlignment="1" applyProtection="1">
      <alignment horizontal="left" indent="1"/>
      <protection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 horizontal="left" indent="1"/>
    </xf>
    <xf numFmtId="0" fontId="8" fillId="4" borderId="18" xfId="0" applyFont="1" applyFill="1" applyBorder="1" applyAlignment="1" applyProtection="1">
      <alignment/>
      <protection/>
    </xf>
    <xf numFmtId="0" fontId="8" fillId="4" borderId="19" xfId="0" applyFont="1" applyFill="1" applyBorder="1" applyAlignment="1" applyProtection="1">
      <alignment/>
      <protection/>
    </xf>
    <xf numFmtId="0" fontId="8" fillId="4" borderId="20" xfId="0" applyFont="1" applyFill="1" applyBorder="1" applyAlignment="1" applyProtection="1">
      <alignment/>
      <protection/>
    </xf>
    <xf numFmtId="183" fontId="8" fillId="4" borderId="21" xfId="0" applyNumberFormat="1" applyFont="1" applyFill="1" applyBorder="1" applyAlignment="1" applyProtection="1">
      <alignment/>
      <protection/>
    </xf>
    <xf numFmtId="0" fontId="8" fillId="3" borderId="6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indent="1"/>
    </xf>
    <xf numFmtId="0" fontId="8" fillId="0" borderId="22" xfId="0" applyFont="1" applyFill="1" applyBorder="1" applyAlignment="1">
      <alignment/>
    </xf>
    <xf numFmtId="0" fontId="8" fillId="0" borderId="6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0" fontId="8" fillId="0" borderId="5" xfId="0" applyFont="1" applyFill="1" applyBorder="1" applyAlignment="1">
      <alignment/>
    </xf>
    <xf numFmtId="0" fontId="8" fillId="3" borderId="6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left" indent="1"/>
      <protection locked="0"/>
    </xf>
    <xf numFmtId="0" fontId="8" fillId="0" borderId="25" xfId="0" applyFont="1" applyFill="1" applyBorder="1" applyAlignment="1" applyProtection="1">
      <alignment horizontal="left" indent="1"/>
      <protection locked="0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2" fillId="3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3" borderId="0" xfId="0" applyFont="1" applyFill="1" applyBorder="1" applyAlignment="1" applyProtection="1">
      <alignment horizontal="right" vertical="center"/>
      <protection/>
    </xf>
    <xf numFmtId="0" fontId="8" fillId="4" borderId="26" xfId="0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 horizontal="right"/>
      <protection/>
    </xf>
    <xf numFmtId="0" fontId="10" fillId="0" borderId="27" xfId="0" applyFont="1" applyFill="1" applyBorder="1" applyAlignment="1" applyProtection="1">
      <alignment horizontal="right" vertical="center" wrapText="1"/>
      <protection/>
    </xf>
    <xf numFmtId="0" fontId="8" fillId="0" borderId="28" xfId="0" applyFont="1" applyFill="1" applyBorder="1" applyAlignment="1" applyProtection="1">
      <alignment horizontal="left" vertical="center" indent="1"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8" fillId="0" borderId="26" xfId="0" applyFont="1" applyFill="1" applyBorder="1" applyAlignment="1" applyProtection="1">
      <alignment horizontal="left" vertical="center" inden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5" xfId="0" applyFont="1" applyFill="1" applyBorder="1" applyAlignment="1" applyProtection="1">
      <alignment horizontal="right"/>
      <protection/>
    </xf>
    <xf numFmtId="0" fontId="8" fillId="0" borderId="5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/>
      <protection/>
    </xf>
    <xf numFmtId="179" fontId="10" fillId="0" borderId="10" xfId="0" applyNumberFormat="1" applyFont="1" applyFill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179" fontId="10" fillId="0" borderId="11" xfId="0" applyNumberFormat="1" applyFont="1" applyBorder="1" applyAlignment="1" applyProtection="1">
      <alignment/>
      <protection locked="0"/>
    </xf>
    <xf numFmtId="181" fontId="10" fillId="0" borderId="11" xfId="0" applyNumberFormat="1" applyFont="1" applyBorder="1" applyAlignment="1" applyProtection="1">
      <alignment/>
      <protection locked="0"/>
    </xf>
    <xf numFmtId="180" fontId="8" fillId="0" borderId="29" xfId="0" applyNumberFormat="1" applyFont="1" applyBorder="1" applyAlignment="1" applyProtection="1">
      <alignment/>
      <protection locked="0"/>
    </xf>
    <xf numFmtId="0" fontId="8" fillId="4" borderId="30" xfId="0" applyFont="1" applyFill="1" applyBorder="1" applyAlignment="1" applyProtection="1">
      <alignment/>
      <protection/>
    </xf>
    <xf numFmtId="0" fontId="10" fillId="4" borderId="31" xfId="0" applyFont="1" applyFill="1" applyBorder="1" applyAlignment="1" applyProtection="1">
      <alignment/>
      <protection/>
    </xf>
    <xf numFmtId="0" fontId="8" fillId="4" borderId="28" xfId="0" applyFont="1" applyFill="1" applyBorder="1" applyAlignment="1" applyProtection="1">
      <alignment/>
      <protection/>
    </xf>
    <xf numFmtId="0" fontId="8" fillId="4" borderId="32" xfId="0" applyFont="1" applyFill="1" applyBorder="1" applyAlignment="1" applyProtection="1">
      <alignment/>
      <protection/>
    </xf>
    <xf numFmtId="183" fontId="8" fillId="4" borderId="33" xfId="0" applyNumberFormat="1" applyFont="1" applyFill="1" applyBorder="1" applyAlignment="1" applyProtection="1">
      <alignment/>
      <protection/>
    </xf>
    <xf numFmtId="179" fontId="10" fillId="4" borderId="30" xfId="0" applyNumberFormat="1" applyFont="1" applyFill="1" applyBorder="1" applyAlignment="1" applyProtection="1">
      <alignment/>
      <protection locked="0"/>
    </xf>
    <xf numFmtId="0" fontId="10" fillId="4" borderId="15" xfId="0" applyFont="1" applyFill="1" applyBorder="1" applyAlignment="1" applyProtection="1">
      <alignment/>
      <protection locked="0"/>
    </xf>
    <xf numFmtId="179" fontId="10" fillId="4" borderId="15" xfId="0" applyNumberFormat="1" applyFont="1" applyFill="1" applyBorder="1" applyAlignment="1" applyProtection="1">
      <alignment/>
      <protection locked="0"/>
    </xf>
    <xf numFmtId="181" fontId="10" fillId="4" borderId="15" xfId="0" applyNumberFormat="1" applyFont="1" applyFill="1" applyBorder="1" applyAlignment="1" applyProtection="1">
      <alignment/>
      <protection locked="0"/>
    </xf>
    <xf numFmtId="180" fontId="8" fillId="4" borderId="33" xfId="0" applyNumberFormat="1" applyFont="1" applyFill="1" applyBorder="1" applyAlignment="1" applyProtection="1">
      <alignment/>
      <protection locked="0"/>
    </xf>
    <xf numFmtId="0" fontId="8" fillId="4" borderId="34" xfId="0" applyFont="1" applyFill="1" applyBorder="1" applyAlignment="1" applyProtection="1">
      <alignment/>
      <protection/>
    </xf>
    <xf numFmtId="0" fontId="10" fillId="4" borderId="12" xfId="0" applyFont="1" applyFill="1" applyBorder="1" applyAlignment="1" applyProtection="1">
      <alignment/>
      <protection/>
    </xf>
    <xf numFmtId="0" fontId="8" fillId="4" borderId="35" xfId="0" applyFont="1" applyFill="1" applyBorder="1" applyAlignment="1" applyProtection="1">
      <alignment/>
      <protection/>
    </xf>
    <xf numFmtId="0" fontId="8" fillId="4" borderId="36" xfId="0" applyFont="1" applyFill="1" applyBorder="1" applyAlignment="1" applyProtection="1">
      <alignment/>
      <protection/>
    </xf>
    <xf numFmtId="183" fontId="8" fillId="4" borderId="13" xfId="0" applyNumberFormat="1" applyFont="1" applyFill="1" applyBorder="1" applyAlignment="1" applyProtection="1">
      <alignment/>
      <protection/>
    </xf>
    <xf numFmtId="179" fontId="10" fillId="4" borderId="34" xfId="0" applyNumberFormat="1" applyFont="1" applyFill="1" applyBorder="1" applyAlignment="1" applyProtection="1">
      <alignment/>
      <protection locked="0"/>
    </xf>
    <xf numFmtId="180" fontId="8" fillId="4" borderId="13" xfId="0" applyNumberFormat="1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/>
      <protection/>
    </xf>
    <xf numFmtId="179" fontId="10" fillId="0" borderId="14" xfId="0" applyNumberFormat="1" applyFont="1" applyFill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179" fontId="10" fillId="0" borderId="15" xfId="0" applyNumberFormat="1" applyFont="1" applyBorder="1" applyAlignment="1" applyProtection="1">
      <alignment/>
      <protection locked="0"/>
    </xf>
    <xf numFmtId="181" fontId="10" fillId="0" borderId="15" xfId="0" applyNumberFormat="1" applyFont="1" applyBorder="1" applyAlignment="1" applyProtection="1">
      <alignment/>
      <protection locked="0"/>
    </xf>
    <xf numFmtId="180" fontId="8" fillId="0" borderId="17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8" fillId="0" borderId="26" xfId="0" applyFont="1" applyFill="1" applyBorder="1" applyAlignment="1" applyProtection="1">
      <alignment horizontal="left" indent="1"/>
      <protection/>
    </xf>
    <xf numFmtId="0" fontId="10" fillId="0" borderId="37" xfId="0" applyFont="1" applyFill="1" applyBorder="1" applyAlignment="1" applyProtection="1">
      <alignment horizontal="right"/>
      <protection/>
    </xf>
    <xf numFmtId="0" fontId="8" fillId="0" borderId="35" xfId="0" applyFont="1" applyFill="1" applyBorder="1" applyAlignment="1" applyProtection="1">
      <alignment horizontal="left" indent="1"/>
      <protection/>
    </xf>
    <xf numFmtId="176" fontId="8" fillId="0" borderId="0" xfId="0" applyNumberFormat="1" applyFont="1" applyAlignment="1" applyProtection="1">
      <alignment/>
      <protection/>
    </xf>
    <xf numFmtId="0" fontId="9" fillId="4" borderId="26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/>
    </xf>
    <xf numFmtId="0" fontId="11" fillId="4" borderId="38" xfId="0" applyFont="1" applyFill="1" applyBorder="1" applyAlignment="1" applyProtection="1">
      <alignment/>
      <protection/>
    </xf>
    <xf numFmtId="0" fontId="10" fillId="4" borderId="39" xfId="0" applyFont="1" applyFill="1" applyBorder="1" applyAlignment="1" applyProtection="1">
      <alignment/>
      <protection/>
    </xf>
    <xf numFmtId="0" fontId="11" fillId="4" borderId="40" xfId="0" applyFont="1" applyFill="1" applyBorder="1" applyAlignment="1" applyProtection="1">
      <alignment/>
      <protection/>
    </xf>
    <xf numFmtId="0" fontId="11" fillId="4" borderId="41" xfId="0" applyFont="1" applyFill="1" applyBorder="1" applyAlignment="1" applyProtection="1">
      <alignment/>
      <protection/>
    </xf>
    <xf numFmtId="0" fontId="11" fillId="4" borderId="42" xfId="0" applyFont="1" applyFill="1" applyBorder="1" applyAlignment="1" applyProtection="1">
      <alignment/>
      <protection/>
    </xf>
    <xf numFmtId="179" fontId="10" fillId="4" borderId="38" xfId="0" applyNumberFormat="1" applyFont="1" applyFill="1" applyBorder="1" applyAlignment="1" applyProtection="1">
      <alignment/>
      <protection locked="0"/>
    </xf>
    <xf numFmtId="0" fontId="10" fillId="4" borderId="19" xfId="0" applyFont="1" applyFill="1" applyBorder="1" applyAlignment="1" applyProtection="1">
      <alignment/>
      <protection locked="0"/>
    </xf>
    <xf numFmtId="179" fontId="10" fillId="4" borderId="19" xfId="0" applyNumberFormat="1" applyFont="1" applyFill="1" applyBorder="1" applyAlignment="1" applyProtection="1">
      <alignment/>
      <protection locked="0"/>
    </xf>
    <xf numFmtId="181" fontId="10" fillId="4" borderId="19" xfId="0" applyNumberFormat="1" applyFont="1" applyFill="1" applyBorder="1" applyAlignment="1" applyProtection="1">
      <alignment/>
      <protection locked="0"/>
    </xf>
    <xf numFmtId="180" fontId="8" fillId="4" borderId="42" xfId="0" applyNumberFormat="1" applyFont="1" applyFill="1" applyBorder="1" applyAlignment="1" applyProtection="1">
      <alignment/>
      <protection locked="0"/>
    </xf>
    <xf numFmtId="0" fontId="10" fillId="3" borderId="0" xfId="0" applyFont="1" applyFill="1" applyBorder="1" applyAlignment="1" applyProtection="1">
      <alignment horizontal="right" vertical="center" wrapText="1"/>
      <protection/>
    </xf>
    <xf numFmtId="0" fontId="8" fillId="4" borderId="26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43" xfId="0" applyFont="1" applyBorder="1" applyAlignment="1" applyProtection="1">
      <alignment/>
      <protection locked="0"/>
    </xf>
    <xf numFmtId="0" fontId="9" fillId="0" borderId="44" xfId="0" applyFont="1" applyBorder="1" applyAlignment="1" applyProtection="1">
      <alignment horizontal="right"/>
      <protection locked="0"/>
    </xf>
    <xf numFmtId="4" fontId="8" fillId="0" borderId="1" xfId="0" applyNumberFormat="1" applyFont="1" applyFill="1" applyBorder="1" applyAlignment="1" applyProtection="1">
      <alignment/>
      <protection locked="0"/>
    </xf>
    <xf numFmtId="0" fontId="10" fillId="0" borderId="27" xfId="0" applyFont="1" applyFill="1" applyBorder="1" applyAlignment="1" applyProtection="1">
      <alignment horizontal="right"/>
      <protection/>
    </xf>
    <xf numFmtId="0" fontId="8" fillId="0" borderId="28" xfId="0" applyFont="1" applyFill="1" applyBorder="1" applyAlignment="1" applyProtection="1">
      <alignment horizontal="left" indent="1"/>
      <protection/>
    </xf>
    <xf numFmtId="0" fontId="11" fillId="0" borderId="45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right"/>
      <protection locked="0"/>
    </xf>
    <xf numFmtId="177" fontId="8" fillId="0" borderId="3" xfId="0" applyNumberFormat="1" applyFont="1" applyFill="1" applyBorder="1" applyAlignment="1" applyProtection="1">
      <alignment/>
      <protection locked="0"/>
    </xf>
    <xf numFmtId="0" fontId="11" fillId="0" borderId="46" xfId="0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 horizontal="right"/>
      <protection locked="0"/>
    </xf>
    <xf numFmtId="180" fontId="8" fillId="0" borderId="4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</xdr:row>
      <xdr:rowOff>0</xdr:rowOff>
    </xdr:from>
    <xdr:to>
      <xdr:col>3</xdr:col>
      <xdr:colOff>180975</xdr:colOff>
      <xdr:row>3</xdr:row>
      <xdr:rowOff>0</xdr:rowOff>
    </xdr:to>
    <xdr:pic>
      <xdr:nvPicPr>
        <xdr:cNvPr id="1" name="Combosya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28600"/>
          <a:ext cx="1343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17</xdr:row>
      <xdr:rowOff>0</xdr:rowOff>
    </xdr:from>
    <xdr:to>
      <xdr:col>3</xdr:col>
      <xdr:colOff>180975</xdr:colOff>
      <xdr:row>18</xdr:row>
      <xdr:rowOff>0</xdr:rowOff>
    </xdr:to>
    <xdr:pic>
      <xdr:nvPicPr>
        <xdr:cNvPr id="2" name="Combobod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2705100"/>
          <a:ext cx="1343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3</xdr:col>
      <xdr:colOff>180975</xdr:colOff>
      <xdr:row>26</xdr:row>
      <xdr:rowOff>0</xdr:rowOff>
    </xdr:to>
    <xdr:pic>
      <xdr:nvPicPr>
        <xdr:cNvPr id="3" name="Combomo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4038600"/>
          <a:ext cx="1343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29</xdr:row>
      <xdr:rowOff>47625</xdr:rowOff>
    </xdr:from>
    <xdr:to>
      <xdr:col>1</xdr:col>
      <xdr:colOff>2305050</xdr:colOff>
      <xdr:row>30</xdr:row>
      <xdr:rowOff>38100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4791075"/>
          <a:ext cx="10953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352425</xdr:colOff>
      <xdr:row>17</xdr:row>
      <xdr:rowOff>133350</xdr:rowOff>
    </xdr:from>
    <xdr:to>
      <xdr:col>9</xdr:col>
      <xdr:colOff>742950</xdr:colOff>
      <xdr:row>32</xdr:row>
      <xdr:rowOff>47625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52925" y="2838450"/>
          <a:ext cx="35623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876300</xdr:colOff>
      <xdr:row>27</xdr:row>
      <xdr:rowOff>47625</xdr:rowOff>
    </xdr:from>
    <xdr:to>
      <xdr:col>2</xdr:col>
      <xdr:colOff>66675</xdr:colOff>
      <xdr:row>28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4286250"/>
          <a:ext cx="1057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23</xdr:row>
      <xdr:rowOff>47625</xdr:rowOff>
    </xdr:from>
    <xdr:to>
      <xdr:col>11</xdr:col>
      <xdr:colOff>66675</xdr:colOff>
      <xdr:row>36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3638550"/>
          <a:ext cx="3028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12"/>
  <sheetViews>
    <sheetView showGridLines="0" showRowColHeaders="0" showZeros="0" showOutlineSymbols="0" workbookViewId="0" topLeftCell="A1">
      <selection activeCell="A1" sqref="A1"/>
    </sheetView>
  </sheetViews>
  <sheetFormatPr defaultColWidth="9.00390625" defaultRowHeight="13.5"/>
  <cols>
    <col min="1" max="1" width="9.00390625" style="23" customWidth="1"/>
    <col min="2" max="2" width="71.00390625" style="23" customWidth="1"/>
    <col min="3" max="3" width="12.00390625" style="23" customWidth="1"/>
    <col min="4" max="16384" width="9.00390625" style="23" customWidth="1"/>
  </cols>
  <sheetData>
    <row r="1" ht="20.25" customHeight="1"/>
    <row r="2" ht="23.25">
      <c r="B2" s="76" t="s">
        <v>51</v>
      </c>
    </row>
    <row r="3" spans="2:3" ht="16.5">
      <c r="B3" s="77" t="s">
        <v>52</v>
      </c>
      <c r="C3" s="24"/>
    </row>
    <row r="4" ht="16.5">
      <c r="B4" s="77"/>
    </row>
    <row r="5" ht="16.5">
      <c r="B5" s="78" t="s">
        <v>53</v>
      </c>
    </row>
    <row r="6" ht="16.5">
      <c r="B6" s="77" t="s">
        <v>54</v>
      </c>
    </row>
    <row r="7" ht="16.5">
      <c r="B7" s="77"/>
    </row>
    <row r="8" ht="16.5">
      <c r="B8" s="77" t="s">
        <v>55</v>
      </c>
    </row>
    <row r="9" ht="16.5">
      <c r="B9" s="79" t="s">
        <v>56</v>
      </c>
    </row>
    <row r="10" ht="16.5">
      <c r="B10" s="80"/>
    </row>
    <row r="11" ht="12.75" customHeight="1">
      <c r="B11" s="80"/>
    </row>
    <row r="12" ht="16.5">
      <c r="B12" s="81"/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scale="9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I33"/>
  <sheetViews>
    <sheetView showGridLines="0" showRowColHeaders="0" showZeros="0" showOutlineSymbols="0" workbookViewId="0" topLeftCell="A1">
      <selection activeCell="C13" sqref="C13"/>
    </sheetView>
  </sheetViews>
  <sheetFormatPr defaultColWidth="9.00390625" defaultRowHeight="13.5"/>
  <cols>
    <col min="1" max="1" width="6.00390625" style="26" customWidth="1"/>
    <col min="2" max="2" width="31.25390625" style="26" customWidth="1"/>
    <col min="3" max="3" width="15.25390625" style="26" customWidth="1"/>
    <col min="4" max="4" width="9.875" style="26" customWidth="1"/>
    <col min="5" max="5" width="3.625" style="26" customWidth="1"/>
    <col min="6" max="6" width="10.125" style="26" customWidth="1"/>
    <col min="7" max="8" width="5.50390625" style="26" customWidth="1"/>
    <col min="9" max="9" width="7.00390625" style="26" customWidth="1"/>
    <col min="10" max="12" width="10.125" style="26" customWidth="1"/>
    <col min="13" max="16384" width="9.00390625" style="26" customWidth="1"/>
  </cols>
  <sheetData>
    <row r="1" ht="5.25" customHeight="1"/>
    <row r="2" ht="12.75"/>
    <row r="3" spans="2:9" ht="15.75" customHeight="1">
      <c r="B3" s="27" t="s">
        <v>39</v>
      </c>
      <c r="C3" s="28" t="s">
        <v>7</v>
      </c>
      <c r="E3" s="29"/>
      <c r="F3" s="29"/>
      <c r="G3" s="29"/>
      <c r="H3" s="29"/>
      <c r="I3" s="30" t="s">
        <v>45</v>
      </c>
    </row>
    <row r="4" spans="2:9" ht="12.75">
      <c r="B4" s="31" t="s">
        <v>32</v>
      </c>
      <c r="C4" s="32">
        <v>1.5</v>
      </c>
      <c r="E4" s="33" t="s">
        <v>46</v>
      </c>
      <c r="I4" s="34"/>
    </row>
    <row r="5" spans="2:9" ht="12.75">
      <c r="B5" s="31" t="s">
        <v>33</v>
      </c>
      <c r="C5" s="35">
        <v>1.3</v>
      </c>
      <c r="E5" s="33"/>
      <c r="F5" s="33"/>
      <c r="G5" s="36" t="s">
        <v>3</v>
      </c>
      <c r="H5" s="36" t="s">
        <v>47</v>
      </c>
      <c r="I5" s="37" t="s">
        <v>48</v>
      </c>
    </row>
    <row r="6" spans="2:9" ht="13.5" customHeight="1">
      <c r="B6" s="31" t="s">
        <v>34</v>
      </c>
      <c r="C6" s="35">
        <v>1</v>
      </c>
      <c r="E6" s="38">
        <v>1</v>
      </c>
      <c r="F6" s="39" t="s">
        <v>49</v>
      </c>
      <c r="G6" s="40">
        <v>3.511</v>
      </c>
      <c r="H6" s="40">
        <v>197</v>
      </c>
      <c r="I6" s="41">
        <v>12.07186647739162</v>
      </c>
    </row>
    <row r="7" spans="2:9" ht="13.5" customHeight="1">
      <c r="B7" s="31" t="s">
        <v>35</v>
      </c>
      <c r="C7" s="35">
        <v>63</v>
      </c>
      <c r="E7" s="42">
        <v>2</v>
      </c>
      <c r="F7" s="43" t="s">
        <v>50</v>
      </c>
      <c r="G7" s="44"/>
      <c r="H7" s="44"/>
      <c r="I7" s="45">
        <v>1.999</v>
      </c>
    </row>
    <row r="8" spans="2:9" ht="12.75">
      <c r="B8" s="31" t="s">
        <v>36</v>
      </c>
      <c r="C8" s="35">
        <v>5.18</v>
      </c>
      <c r="E8" s="46">
        <v>3</v>
      </c>
      <c r="F8" s="47" t="s">
        <v>49</v>
      </c>
      <c r="G8" s="47">
        <v>2.698</v>
      </c>
      <c r="H8" s="47">
        <v>172</v>
      </c>
      <c r="I8" s="48">
        <v>8.099305113634806</v>
      </c>
    </row>
    <row r="9" spans="2:9" ht="12.75">
      <c r="B9" s="31" t="s">
        <v>37</v>
      </c>
      <c r="C9" s="35">
        <v>0.85</v>
      </c>
      <c r="E9" s="42">
        <v>4</v>
      </c>
      <c r="F9" s="43" t="s">
        <v>50</v>
      </c>
      <c r="G9" s="44"/>
      <c r="H9" s="44"/>
      <c r="I9" s="45">
        <v>9.144</v>
      </c>
    </row>
    <row r="10" spans="2:9" ht="12" customHeight="1">
      <c r="B10" s="31" t="s">
        <v>38</v>
      </c>
      <c r="C10" s="35">
        <v>0.066</v>
      </c>
      <c r="E10" s="46">
        <v>5</v>
      </c>
      <c r="F10" s="47" t="s">
        <v>49</v>
      </c>
      <c r="G10" s="47">
        <v>5.007</v>
      </c>
      <c r="H10" s="47">
        <v>116</v>
      </c>
      <c r="I10" s="48">
        <v>10.137081735093304</v>
      </c>
    </row>
    <row r="11" spans="2:9" ht="12.75">
      <c r="B11" s="31" t="s">
        <v>20</v>
      </c>
      <c r="C11" s="35">
        <v>0.225</v>
      </c>
      <c r="E11" s="42">
        <v>6</v>
      </c>
      <c r="F11" s="43" t="s">
        <v>50</v>
      </c>
      <c r="G11" s="44"/>
      <c r="H11" s="44"/>
      <c r="I11" s="45">
        <v>2.692</v>
      </c>
    </row>
    <row r="12" spans="2:9" ht="12.75">
      <c r="B12" s="31" t="s">
        <v>21</v>
      </c>
      <c r="C12" s="35">
        <v>0.6</v>
      </c>
      <c r="E12" s="46">
        <v>7</v>
      </c>
      <c r="F12" s="47" t="s">
        <v>49</v>
      </c>
      <c r="G12" s="47">
        <v>6.018</v>
      </c>
      <c r="H12" s="47">
        <v>185</v>
      </c>
      <c r="I12" s="48">
        <v>19.43127416122847</v>
      </c>
    </row>
    <row r="13" spans="2:9" ht="12.75">
      <c r="B13" s="31" t="s">
        <v>22</v>
      </c>
      <c r="C13" s="35">
        <v>0.7</v>
      </c>
      <c r="E13" s="42">
        <v>8</v>
      </c>
      <c r="F13" s="43" t="s">
        <v>50</v>
      </c>
      <c r="G13" s="44"/>
      <c r="H13" s="44"/>
      <c r="I13" s="45">
        <v>8.96</v>
      </c>
    </row>
    <row r="14" spans="2:9" ht="12.75">
      <c r="B14" s="49" t="s">
        <v>23</v>
      </c>
      <c r="C14" s="50">
        <v>0.4</v>
      </c>
      <c r="E14" s="46">
        <v>9</v>
      </c>
      <c r="F14" s="47" t="s">
        <v>49</v>
      </c>
      <c r="G14" s="47">
        <v>8.502</v>
      </c>
      <c r="H14" s="47">
        <v>113</v>
      </c>
      <c r="I14" s="48">
        <v>16.767831909515042</v>
      </c>
    </row>
    <row r="15" spans="2:9" ht="12.75">
      <c r="B15" s="49" t="s">
        <v>24</v>
      </c>
      <c r="C15" s="51">
        <v>0.6</v>
      </c>
      <c r="E15" s="42">
        <v>10</v>
      </c>
      <c r="F15" s="43" t="s">
        <v>50</v>
      </c>
      <c r="G15" s="44"/>
      <c r="H15" s="44"/>
      <c r="I15" s="45">
        <v>22.065</v>
      </c>
    </row>
    <row r="16" spans="2:9" ht="12.75">
      <c r="B16" s="49"/>
      <c r="C16" s="52"/>
      <c r="E16" s="46">
        <v>11</v>
      </c>
      <c r="F16" s="47" t="s">
        <v>49</v>
      </c>
      <c r="G16" s="47">
        <v>7.396</v>
      </c>
      <c r="H16" s="47">
        <v>157</v>
      </c>
      <c r="I16" s="48">
        <v>20.266274581967597</v>
      </c>
    </row>
    <row r="17" spans="2:9" ht="12.75">
      <c r="B17" s="53"/>
      <c r="C17" s="54"/>
      <c r="D17" s="53"/>
      <c r="E17" s="55">
        <v>12</v>
      </c>
      <c r="F17" s="56" t="s">
        <v>50</v>
      </c>
      <c r="G17" s="57"/>
      <c r="H17" s="57"/>
      <c r="I17" s="58">
        <v>7.102</v>
      </c>
    </row>
    <row r="18" spans="2:6" ht="17.25" customHeight="1">
      <c r="B18" s="59" t="s">
        <v>40</v>
      </c>
      <c r="C18" s="60"/>
      <c r="D18" s="61"/>
      <c r="E18" s="53"/>
      <c r="F18" s="53"/>
    </row>
    <row r="19" spans="2:6" ht="12.75">
      <c r="B19" s="62" t="s">
        <v>25</v>
      </c>
      <c r="C19" s="32">
        <v>0.296</v>
      </c>
      <c r="E19" s="53"/>
      <c r="F19" s="53"/>
    </row>
    <row r="20" spans="2:3" ht="12.75">
      <c r="B20" s="62" t="s">
        <v>26</v>
      </c>
      <c r="C20" s="35">
        <v>0.0203</v>
      </c>
    </row>
    <row r="21" spans="2:3" ht="13.5" customHeight="1">
      <c r="B21" s="63" t="s">
        <v>27</v>
      </c>
      <c r="C21" s="35">
        <v>0.082</v>
      </c>
    </row>
    <row r="22" spans="2:3" ht="12.75">
      <c r="B22" s="64" t="s">
        <v>28</v>
      </c>
      <c r="C22" s="50">
        <v>0.049</v>
      </c>
    </row>
    <row r="23" spans="2:3" ht="12.75">
      <c r="B23" s="64" t="s">
        <v>29</v>
      </c>
      <c r="C23" s="51">
        <v>0.082</v>
      </c>
    </row>
    <row r="24" spans="2:3" ht="12.75">
      <c r="B24" s="49"/>
      <c r="C24" s="65"/>
    </row>
    <row r="25" spans="2:3" ht="10.5" customHeight="1">
      <c r="B25" s="53"/>
      <c r="C25" s="66"/>
    </row>
    <row r="26" spans="2:3" ht="17.25" customHeight="1">
      <c r="B26" s="67" t="s">
        <v>41</v>
      </c>
      <c r="C26" s="68"/>
    </row>
    <row r="27" spans="2:3" ht="12.75" customHeight="1">
      <c r="B27" s="64" t="s">
        <v>30</v>
      </c>
      <c r="C27" s="69">
        <v>18100</v>
      </c>
    </row>
    <row r="28" spans="2:3" ht="12.75" customHeight="1">
      <c r="B28" s="64" t="s">
        <v>31</v>
      </c>
      <c r="C28" s="70">
        <v>1.852</v>
      </c>
    </row>
    <row r="29" ht="12.75"/>
    <row r="30" spans="2:4" ht="22.5" customHeight="1">
      <c r="B30" s="71"/>
      <c r="C30" s="72"/>
      <c r="D30" s="73"/>
    </row>
    <row r="31" ht="12.75">
      <c r="B31" s="73"/>
    </row>
    <row r="32" spans="2:4" ht="12.75">
      <c r="B32" s="74"/>
      <c r="D32" s="73"/>
    </row>
    <row r="33" spans="2:3" ht="14.25">
      <c r="B33" s="75"/>
      <c r="C33" s="75"/>
    </row>
  </sheetData>
  <sheetProtection sheet="1" objects="1" scenarios="1" selectLockedCells="1"/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3:T33"/>
  <sheetViews>
    <sheetView showGridLines="0" showRowColHeaders="0" tabSelected="1" workbookViewId="0" topLeftCell="A1">
      <selection activeCell="O26" sqref="O26"/>
    </sheetView>
  </sheetViews>
  <sheetFormatPr defaultColWidth="9.00390625" defaultRowHeight="13.5"/>
  <cols>
    <col min="1" max="1" width="5.375" style="82" customWidth="1"/>
    <col min="2" max="2" width="24.50390625" style="104" customWidth="1"/>
    <col min="3" max="3" width="10.00390625" style="82" customWidth="1"/>
    <col min="4" max="4" width="5.75390625" style="82" customWidth="1"/>
    <col min="5" max="5" width="3.25390625" style="82" customWidth="1"/>
    <col min="6" max="6" width="9.00390625" style="82" customWidth="1"/>
    <col min="7" max="7" width="6.125" style="83" customWidth="1"/>
    <col min="8" max="8" width="5.375" style="82" customWidth="1"/>
    <col min="9" max="9" width="7.00390625" style="82" customWidth="1"/>
    <col min="10" max="10" width="5.375" style="82" customWidth="1"/>
    <col min="11" max="11" width="9.875" style="82" customWidth="1"/>
    <col min="12" max="12" width="6.375" style="82" customWidth="1"/>
    <col min="13" max="13" width="6.50390625" style="82" customWidth="1"/>
    <col min="14" max="14" width="6.125" style="82" customWidth="1"/>
    <col min="15" max="15" width="7.25390625" style="82" customWidth="1"/>
    <col min="16" max="16" width="8.50390625" style="82" customWidth="1"/>
    <col min="17" max="20" width="7.00390625" style="82" customWidth="1"/>
    <col min="21" max="16384" width="9.00390625" style="82" customWidth="1"/>
  </cols>
  <sheetData>
    <row r="1" ht="2.25" customHeight="1"/>
    <row r="2" ht="12.75" customHeight="1"/>
    <row r="3" spans="2:15" ht="12.75" customHeight="1">
      <c r="B3" s="84" t="s">
        <v>39</v>
      </c>
      <c r="C3" s="85" t="s">
        <v>57</v>
      </c>
      <c r="E3" s="86"/>
      <c r="F3" s="87"/>
      <c r="G3" s="88"/>
      <c r="H3" s="89"/>
      <c r="I3" s="89"/>
      <c r="J3" s="89"/>
      <c r="K3" s="89"/>
      <c r="L3" s="89"/>
      <c r="M3" s="89"/>
      <c r="N3" s="89"/>
      <c r="O3" s="90" t="s">
        <v>58</v>
      </c>
    </row>
    <row r="4" spans="2:15" ht="12.75" customHeight="1">
      <c r="B4" s="91" t="s">
        <v>32</v>
      </c>
      <c r="C4" s="92">
        <f>weight</f>
        <v>1.5</v>
      </c>
      <c r="E4" s="93"/>
      <c r="F4" s="94"/>
      <c r="G4" s="95"/>
      <c r="H4" s="96"/>
      <c r="I4" s="96"/>
      <c r="J4" s="96"/>
      <c r="K4" s="96"/>
      <c r="L4" s="96"/>
      <c r="M4" s="96"/>
      <c r="N4" s="96"/>
      <c r="O4" s="97"/>
    </row>
    <row r="5" spans="2:15" ht="12.75" customHeight="1">
      <c r="B5" s="98" t="s">
        <v>33</v>
      </c>
      <c r="C5" s="99">
        <f>Ｇ</f>
        <v>1.3</v>
      </c>
      <c r="E5" s="100"/>
      <c r="F5" s="100"/>
      <c r="G5" s="101" t="s">
        <v>3</v>
      </c>
      <c r="H5" s="101" t="s">
        <v>47</v>
      </c>
      <c r="I5" s="102" t="s">
        <v>48</v>
      </c>
      <c r="J5" s="103" t="s">
        <v>59</v>
      </c>
      <c r="K5" s="104"/>
      <c r="L5" s="105" t="s">
        <v>60</v>
      </c>
      <c r="M5" s="105" t="s">
        <v>61</v>
      </c>
      <c r="N5" s="105" t="s">
        <v>62</v>
      </c>
      <c r="O5" s="105" t="s">
        <v>63</v>
      </c>
    </row>
    <row r="6" spans="2:15" ht="12.75" customHeight="1">
      <c r="B6" s="98" t="s">
        <v>34</v>
      </c>
      <c r="C6" s="99">
        <f>駆動輪荷重比</f>
        <v>1</v>
      </c>
      <c r="E6" s="38">
        <v>1</v>
      </c>
      <c r="F6" s="106" t="s">
        <v>64</v>
      </c>
      <c r="G6" s="40">
        <f>parameter!G6</f>
        <v>3.511</v>
      </c>
      <c r="H6" s="40">
        <v>197</v>
      </c>
      <c r="I6" s="41">
        <v>12.07186647739162</v>
      </c>
      <c r="J6" s="107">
        <v>6.582000000000752</v>
      </c>
      <c r="K6" s="108" t="s">
        <v>42</v>
      </c>
      <c r="L6" s="109">
        <v>6.582000000000752</v>
      </c>
      <c r="M6" s="109">
        <v>6.582000000000752</v>
      </c>
      <c r="N6" s="110">
        <v>1.8340723132649244</v>
      </c>
      <c r="O6" s="111">
        <f>N6</f>
        <v>1.8340723132649244</v>
      </c>
    </row>
    <row r="7" spans="2:15" ht="12.75" customHeight="1">
      <c r="B7" s="98" t="s">
        <v>35</v>
      </c>
      <c r="C7" s="99">
        <f>D</f>
        <v>63</v>
      </c>
      <c r="E7" s="112">
        <v>2</v>
      </c>
      <c r="F7" s="113" t="s">
        <v>65</v>
      </c>
      <c r="G7" s="114"/>
      <c r="H7" s="115"/>
      <c r="I7" s="116">
        <v>1.999</v>
      </c>
      <c r="J7" s="117"/>
      <c r="K7" s="118" t="s">
        <v>43</v>
      </c>
      <c r="L7" s="119">
        <v>6.582000000000752</v>
      </c>
      <c r="M7" s="119">
        <v>7.011756259140556</v>
      </c>
      <c r="N7" s="120">
        <v>0.08065552216736124</v>
      </c>
      <c r="O7" s="121">
        <f>N7+N8</f>
        <v>0.3076555221673614</v>
      </c>
    </row>
    <row r="8" spans="2:15" ht="12.75" customHeight="1">
      <c r="B8" s="98" t="s">
        <v>36</v>
      </c>
      <c r="C8" s="99">
        <f>ギア比</f>
        <v>5.18</v>
      </c>
      <c r="E8" s="122"/>
      <c r="F8" s="123"/>
      <c r="G8" s="124"/>
      <c r="H8" s="125"/>
      <c r="I8" s="126"/>
      <c r="J8" s="127"/>
      <c r="K8" s="118" t="s">
        <v>44</v>
      </c>
      <c r="L8" s="119">
        <v>7.011756259140556</v>
      </c>
      <c r="M8" s="119">
        <v>5.768542118061308</v>
      </c>
      <c r="N8" s="120">
        <v>0.22700000000000017</v>
      </c>
      <c r="O8" s="128"/>
    </row>
    <row r="9" spans="2:15" ht="12.75" customHeight="1">
      <c r="B9" s="98" t="s">
        <v>37</v>
      </c>
      <c r="C9" s="99">
        <f>ギア効率</f>
        <v>0.85</v>
      </c>
      <c r="E9" s="46">
        <v>3</v>
      </c>
      <c r="F9" s="129" t="s">
        <v>64</v>
      </c>
      <c r="G9" s="40">
        <f>parameter!G8</f>
        <v>2.698</v>
      </c>
      <c r="H9" s="47">
        <v>172</v>
      </c>
      <c r="I9" s="48">
        <v>8.099305113634806</v>
      </c>
      <c r="J9" s="130">
        <v>5.769000000000481</v>
      </c>
      <c r="K9" s="131" t="s">
        <v>42</v>
      </c>
      <c r="L9" s="132">
        <v>5.768542118061308</v>
      </c>
      <c r="M9" s="132">
        <v>5.768542118061308</v>
      </c>
      <c r="N9" s="133">
        <v>1.404046856702892</v>
      </c>
      <c r="O9" s="134">
        <f>N9</f>
        <v>1.404046856702892</v>
      </c>
    </row>
    <row r="10" spans="2:15" ht="12.75" customHeight="1">
      <c r="B10" s="98" t="s">
        <v>38</v>
      </c>
      <c r="C10" s="99">
        <f>ころがり抵抗係数</f>
        <v>0.066</v>
      </c>
      <c r="E10" s="112">
        <v>4</v>
      </c>
      <c r="F10" s="113" t="s">
        <v>65</v>
      </c>
      <c r="G10" s="114"/>
      <c r="H10" s="115"/>
      <c r="I10" s="116">
        <v>9.144</v>
      </c>
      <c r="J10" s="117"/>
      <c r="K10" s="118" t="s">
        <v>43</v>
      </c>
      <c r="L10" s="119">
        <v>5.768542118061308</v>
      </c>
      <c r="M10" s="119">
        <v>9.28697189411989</v>
      </c>
      <c r="N10" s="120">
        <v>0.8831964835240974</v>
      </c>
      <c r="O10" s="121">
        <f>N10+N11</f>
        <v>1.1401964835240976</v>
      </c>
    </row>
    <row r="11" spans="2:15" ht="12.75" customHeight="1">
      <c r="B11" s="98" t="s">
        <v>20</v>
      </c>
      <c r="C11" s="99">
        <f>回転部重量</f>
        <v>0.225</v>
      </c>
      <c r="E11" s="122"/>
      <c r="F11" s="123"/>
      <c r="G11" s="124"/>
      <c r="H11" s="125"/>
      <c r="I11" s="126"/>
      <c r="J11" s="127"/>
      <c r="K11" s="118" t="s">
        <v>44</v>
      </c>
      <c r="L11" s="119">
        <v>9.28697189411989</v>
      </c>
      <c r="M11" s="119">
        <v>7.853673411043473</v>
      </c>
      <c r="N11" s="120">
        <v>0.2570000000000002</v>
      </c>
      <c r="O11" s="128"/>
    </row>
    <row r="12" spans="2:15" ht="12.75" customHeight="1">
      <c r="B12" s="98" t="s">
        <v>21</v>
      </c>
      <c r="C12" s="99">
        <f>ブレーキ時制動輪荷重</f>
        <v>0.6</v>
      </c>
      <c r="E12" s="46">
        <v>5</v>
      </c>
      <c r="F12" s="129" t="s">
        <v>64</v>
      </c>
      <c r="G12" s="40">
        <f>parameter!G10</f>
        <v>5.007</v>
      </c>
      <c r="H12" s="47">
        <v>116</v>
      </c>
      <c r="I12" s="48">
        <v>10.137081735093304</v>
      </c>
      <c r="J12" s="130">
        <v>7.86300000000118</v>
      </c>
      <c r="K12" s="131" t="s">
        <v>42</v>
      </c>
      <c r="L12" s="132">
        <v>7.853673411043473</v>
      </c>
      <c r="M12" s="132">
        <v>7.853673411043473</v>
      </c>
      <c r="N12" s="133">
        <v>1.29074371896838</v>
      </c>
      <c r="O12" s="134">
        <f>N12</f>
        <v>1.29074371896838</v>
      </c>
    </row>
    <row r="13" spans="2:15" ht="12.75" customHeight="1">
      <c r="B13" s="98" t="s">
        <v>22</v>
      </c>
      <c r="C13" s="99">
        <f>ブレーキ時制動輪の浮き</f>
        <v>0.7</v>
      </c>
      <c r="E13" s="112">
        <v>6</v>
      </c>
      <c r="F13" s="113" t="s">
        <v>65</v>
      </c>
      <c r="G13" s="114"/>
      <c r="H13" s="115"/>
      <c r="I13" s="116">
        <v>2.692</v>
      </c>
      <c r="J13" s="117"/>
      <c r="K13" s="118" t="s">
        <v>43</v>
      </c>
      <c r="L13" s="119">
        <v>7.853673411043473</v>
      </c>
      <c r="M13" s="119">
        <v>8.806278120808159</v>
      </c>
      <c r="N13" s="120">
        <v>0.28656097680044074</v>
      </c>
      <c r="O13" s="121">
        <f>N13+N14</f>
        <v>0.32056097680044077</v>
      </c>
    </row>
    <row r="14" spans="2:15" ht="12.75" customHeight="1">
      <c r="B14" s="135" t="s">
        <v>23</v>
      </c>
      <c r="C14" s="136">
        <f>前輪荷重</f>
        <v>0.4</v>
      </c>
      <c r="E14" s="122"/>
      <c r="F14" s="123"/>
      <c r="G14" s="124"/>
      <c r="H14" s="125"/>
      <c r="I14" s="126"/>
      <c r="J14" s="127"/>
      <c r="K14" s="118" t="s">
        <v>44</v>
      </c>
      <c r="L14" s="119">
        <v>8.806278120808159</v>
      </c>
      <c r="M14" s="119">
        <v>8.616418934728635</v>
      </c>
      <c r="N14" s="120">
        <v>0.03400000000000002</v>
      </c>
      <c r="O14" s="128"/>
    </row>
    <row r="15" spans="2:20" ht="12.75" customHeight="1">
      <c r="B15" s="137" t="s">
        <v>24</v>
      </c>
      <c r="C15" s="138">
        <f>後輪荷重</f>
        <v>0.6</v>
      </c>
      <c r="E15" s="46">
        <v>7</v>
      </c>
      <c r="F15" s="129" t="s">
        <v>64</v>
      </c>
      <c r="G15" s="40">
        <f>parameter!G12</f>
        <v>6.018</v>
      </c>
      <c r="H15" s="47">
        <v>185</v>
      </c>
      <c r="I15" s="48">
        <v>19.43127416122847</v>
      </c>
      <c r="J15" s="130">
        <v>8.622000000000881</v>
      </c>
      <c r="K15" s="131" t="s">
        <v>42</v>
      </c>
      <c r="L15" s="132">
        <v>8.616418934728635</v>
      </c>
      <c r="M15" s="132">
        <v>8.616418934728635</v>
      </c>
      <c r="N15" s="133">
        <v>2.255144540424859</v>
      </c>
      <c r="O15" s="134">
        <f>N15</f>
        <v>2.255144540424859</v>
      </c>
      <c r="P15" s="139"/>
      <c r="Q15" s="139"/>
      <c r="R15" s="139"/>
      <c r="S15" s="139"/>
      <c r="T15" s="83"/>
    </row>
    <row r="16" spans="2:15" ht="12.75" customHeight="1">
      <c r="B16" s="167"/>
      <c r="C16" s="52"/>
      <c r="E16" s="112">
        <v>8</v>
      </c>
      <c r="F16" s="113" t="s">
        <v>65</v>
      </c>
      <c r="G16" s="114"/>
      <c r="H16" s="115"/>
      <c r="I16" s="116">
        <v>8.96</v>
      </c>
      <c r="J16" s="117"/>
      <c r="K16" s="118" t="s">
        <v>43</v>
      </c>
      <c r="L16" s="119">
        <v>8.616418934728635</v>
      </c>
      <c r="M16" s="119">
        <v>10.226572812326829</v>
      </c>
      <c r="N16" s="120">
        <v>0.9350119572931102</v>
      </c>
      <c r="O16" s="121">
        <f>N16+N17</f>
        <v>0.9350119572931102</v>
      </c>
    </row>
    <row r="17" spans="2:15" ht="12.75" customHeight="1">
      <c r="B17" s="84" t="s">
        <v>40</v>
      </c>
      <c r="C17" s="140" t="s">
        <v>69</v>
      </c>
      <c r="E17" s="122"/>
      <c r="F17" s="123"/>
      <c r="G17" s="124"/>
      <c r="H17" s="125"/>
      <c r="I17" s="126"/>
      <c r="J17" s="127"/>
      <c r="K17" s="118" t="s">
        <v>44</v>
      </c>
      <c r="L17" s="119">
        <v>10.226572812326829</v>
      </c>
      <c r="M17" s="119">
        <v>10.226572812326829</v>
      </c>
      <c r="N17" s="120">
        <v>0</v>
      </c>
      <c r="O17" s="128"/>
    </row>
    <row r="18" spans="2:15" ht="12.75" customHeight="1">
      <c r="B18" s="91" t="s">
        <v>25</v>
      </c>
      <c r="C18" s="92">
        <f>ＣＤ</f>
        <v>0.296</v>
      </c>
      <c r="E18" s="46">
        <v>9</v>
      </c>
      <c r="F18" s="129" t="s">
        <v>64</v>
      </c>
      <c r="G18" s="40">
        <f>parameter!G14</f>
        <v>8.502</v>
      </c>
      <c r="H18" s="47">
        <v>113</v>
      </c>
      <c r="I18" s="48">
        <v>16.767831909515042</v>
      </c>
      <c r="J18" s="130">
        <v>10.251999999999978</v>
      </c>
      <c r="K18" s="131" t="s">
        <v>42</v>
      </c>
      <c r="L18" s="132">
        <v>10.226572812326829</v>
      </c>
      <c r="M18" s="132">
        <v>10.050843108629495</v>
      </c>
      <c r="N18" s="133">
        <v>1.6593201018933517</v>
      </c>
      <c r="O18" s="134">
        <f>N18</f>
        <v>1.6593201018933517</v>
      </c>
    </row>
    <row r="19" spans="2:15" ht="12.75" customHeight="1">
      <c r="B19" s="98" t="s">
        <v>26</v>
      </c>
      <c r="C19" s="99">
        <f>前面積</f>
        <v>0.0203</v>
      </c>
      <c r="E19" s="112">
        <v>10</v>
      </c>
      <c r="F19" s="113" t="s">
        <v>65</v>
      </c>
      <c r="G19" s="114"/>
      <c r="H19" s="115"/>
      <c r="I19" s="116">
        <v>22.065</v>
      </c>
      <c r="J19" s="117"/>
      <c r="K19" s="118" t="s">
        <v>43</v>
      </c>
      <c r="L19" s="119">
        <v>10.050843108629495</v>
      </c>
      <c r="M19" s="119">
        <v>10.81691084602133</v>
      </c>
      <c r="N19" s="120">
        <v>1.8721965294624265</v>
      </c>
      <c r="O19" s="121">
        <f>N19+N20</f>
        <v>2.0941965294624265</v>
      </c>
    </row>
    <row r="20" spans="2:15" ht="12.75" customHeight="1">
      <c r="B20" s="166" t="s">
        <v>27</v>
      </c>
      <c r="C20" s="99">
        <f>制動輪ダウンフォース係数_Cl</f>
        <v>0.082</v>
      </c>
      <c r="E20" s="122"/>
      <c r="F20" s="123"/>
      <c r="G20" s="124"/>
      <c r="H20" s="125"/>
      <c r="I20" s="126"/>
      <c r="J20" s="127"/>
      <c r="K20" s="118" t="s">
        <v>44</v>
      </c>
      <c r="L20" s="119">
        <v>10.81691084602133</v>
      </c>
      <c r="M20" s="119">
        <v>9.558140875665796</v>
      </c>
      <c r="N20" s="120">
        <v>0.22200000000000017</v>
      </c>
      <c r="O20" s="128"/>
    </row>
    <row r="21" spans="2:15" ht="12.75" customHeight="1">
      <c r="B21" s="135" t="s">
        <v>28</v>
      </c>
      <c r="C21" s="136">
        <f>前輪ダウンフォース係数_Clf</f>
        <v>0.049</v>
      </c>
      <c r="E21" s="46">
        <v>11</v>
      </c>
      <c r="F21" s="129" t="s">
        <v>64</v>
      </c>
      <c r="G21" s="40">
        <f>parameter!G16</f>
        <v>7.396</v>
      </c>
      <c r="H21" s="47">
        <v>157</v>
      </c>
      <c r="I21" s="48">
        <v>20.266274581967597</v>
      </c>
      <c r="J21" s="130">
        <v>9.560000000000361</v>
      </c>
      <c r="K21" s="131" t="s">
        <v>42</v>
      </c>
      <c r="L21" s="132">
        <v>9.558140875665796</v>
      </c>
      <c r="M21" s="132">
        <v>9.558140875665796</v>
      </c>
      <c r="N21" s="133">
        <v>2.120315093627158</v>
      </c>
      <c r="O21" s="134">
        <f>N21</f>
        <v>2.120315093627158</v>
      </c>
    </row>
    <row r="22" spans="2:15" ht="12.75" customHeight="1">
      <c r="B22" s="137" t="s">
        <v>29</v>
      </c>
      <c r="C22" s="138">
        <f>後輪ダウンフォース係数_Clr</f>
        <v>0.082</v>
      </c>
      <c r="E22" s="112">
        <v>12</v>
      </c>
      <c r="F22" s="113" t="s">
        <v>65</v>
      </c>
      <c r="G22" s="114"/>
      <c r="H22" s="115"/>
      <c r="I22" s="116">
        <v>7.102</v>
      </c>
      <c r="J22" s="117"/>
      <c r="K22" s="118" t="s">
        <v>43</v>
      </c>
      <c r="L22" s="119">
        <v>9.558140875665796</v>
      </c>
      <c r="M22" s="119">
        <v>9.89853505960613</v>
      </c>
      <c r="N22" s="120">
        <v>0.2241124639263994</v>
      </c>
      <c r="O22" s="121">
        <f>N22+N23</f>
        <v>0.8221124639263998</v>
      </c>
    </row>
    <row r="23" spans="2:15" ht="12.75" customHeight="1">
      <c r="B23" s="167"/>
      <c r="C23" s="141"/>
      <c r="E23" s="142"/>
      <c r="F23" s="143"/>
      <c r="G23" s="144"/>
      <c r="H23" s="145"/>
      <c r="I23" s="146"/>
      <c r="J23" s="147"/>
      <c r="K23" s="148" t="s">
        <v>44</v>
      </c>
      <c r="L23" s="149">
        <v>9.89853505960613</v>
      </c>
      <c r="M23" s="149">
        <v>6.572630008426572</v>
      </c>
      <c r="N23" s="150">
        <v>0.5980000000000004</v>
      </c>
      <c r="O23" s="151"/>
    </row>
    <row r="24" spans="2:15" ht="12.75" customHeight="1">
      <c r="B24" s="152" t="s">
        <v>41</v>
      </c>
      <c r="C24" s="153" t="s">
        <v>0</v>
      </c>
      <c r="J24" s="154"/>
      <c r="K24" s="154"/>
      <c r="L24" s="154"/>
      <c r="M24" s="155"/>
      <c r="N24" s="156" t="s">
        <v>66</v>
      </c>
      <c r="O24" s="157">
        <f>SUM(I6:I23)</f>
        <v>138.73563397883083</v>
      </c>
    </row>
    <row r="25" spans="2:15" ht="12.75" customHeight="1">
      <c r="B25" s="158" t="s">
        <v>30</v>
      </c>
      <c r="C25" s="159">
        <f>a</f>
        <v>18100</v>
      </c>
      <c r="F25" s="83"/>
      <c r="G25" s="82"/>
      <c r="J25" s="154"/>
      <c r="K25" s="154"/>
      <c r="L25" s="154"/>
      <c r="M25" s="160"/>
      <c r="N25" s="161" t="s">
        <v>67</v>
      </c>
      <c r="O25" s="162">
        <f>O24/O26</f>
        <v>8.572724825448995</v>
      </c>
    </row>
    <row r="26" spans="2:15" ht="12.75" customHeight="1">
      <c r="B26" s="137" t="s">
        <v>31</v>
      </c>
      <c r="C26" s="138">
        <f>b</f>
        <v>1.852</v>
      </c>
      <c r="J26" s="154"/>
      <c r="K26" s="154"/>
      <c r="L26" s="154"/>
      <c r="M26" s="163"/>
      <c r="N26" s="164" t="s">
        <v>68</v>
      </c>
      <c r="O26" s="165">
        <f>SUM(O6:O23)</f>
        <v>16.1833765580554</v>
      </c>
    </row>
    <row r="27" ht="12.75" customHeight="1"/>
    <row r="28" spans="2:3" ht="12.75" customHeight="1">
      <c r="B28" s="168"/>
      <c r="C28" s="154"/>
    </row>
    <row r="29" spans="2:3" ht="14.25">
      <c r="B29" s="168"/>
      <c r="C29" s="154"/>
    </row>
    <row r="30" spans="1:4" ht="14.25">
      <c r="A30" s="154"/>
      <c r="B30" s="168"/>
      <c r="C30" s="154"/>
      <c r="D30" s="154"/>
    </row>
    <row r="31" spans="1:4" ht="14.25">
      <c r="A31" s="154"/>
      <c r="B31" s="168"/>
      <c r="C31" s="154"/>
      <c r="D31" s="154"/>
    </row>
    <row r="32" spans="1:4" ht="14.25">
      <c r="A32" s="154"/>
      <c r="D32" s="154"/>
    </row>
    <row r="33" spans="1:4" ht="14.25">
      <c r="A33" s="154"/>
      <c r="D33" s="154"/>
    </row>
    <row r="34" ht="14.25"/>
    <row r="35" ht="14.25"/>
    <row r="36" ht="14.25"/>
  </sheetData>
  <sheetProtection sheet="1" objects="1" scenarios="1"/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3:I33"/>
  <sheetViews>
    <sheetView showGridLines="0" workbookViewId="0" topLeftCell="A1">
      <selection activeCell="A36" sqref="A36"/>
    </sheetView>
  </sheetViews>
  <sheetFormatPr defaultColWidth="9.00390625" defaultRowHeight="13.5"/>
  <cols>
    <col min="1" max="1" width="6.00390625" style="6" customWidth="1"/>
    <col min="2" max="2" width="7.125" style="6" customWidth="1"/>
    <col min="3" max="9" width="10.625" style="6" customWidth="1"/>
    <col min="10" max="13" width="10.125" style="6" customWidth="1"/>
    <col min="14" max="16384" width="9.00390625" style="6" customWidth="1"/>
  </cols>
  <sheetData>
    <row r="3" spans="1:5" ht="15">
      <c r="A3" s="6" t="str">
        <f>IF(C3="","",C3)</f>
        <v>TA03R</v>
      </c>
      <c r="C3" s="7" t="s">
        <v>7</v>
      </c>
      <c r="D3" s="7" t="s">
        <v>8</v>
      </c>
      <c r="E3" s="7" t="s">
        <v>10</v>
      </c>
    </row>
    <row r="4" spans="1:5" ht="15">
      <c r="A4" s="6" t="str">
        <f>IF(D3="","",D3)</f>
        <v>TA03RS</v>
      </c>
      <c r="C4" s="1">
        <v>1.5</v>
      </c>
      <c r="D4" s="8">
        <v>1.5</v>
      </c>
      <c r="E4" s="8">
        <v>1.5</v>
      </c>
    </row>
    <row r="5" spans="1:5" ht="15">
      <c r="A5" s="6" t="s">
        <v>9</v>
      </c>
      <c r="C5" s="2">
        <v>1.3</v>
      </c>
      <c r="D5" s="9">
        <v>1.3</v>
      </c>
      <c r="E5" s="9">
        <v>1.3</v>
      </c>
    </row>
    <row r="6" spans="1:5" ht="15">
      <c r="A6" s="6">
        <f>IF(F3="","",F3)</f>
      </c>
      <c r="C6" s="3">
        <v>1</v>
      </c>
      <c r="D6" s="9">
        <v>1</v>
      </c>
      <c r="E6" s="9">
        <v>1</v>
      </c>
    </row>
    <row r="7" spans="1:5" ht="15">
      <c r="A7" s="6">
        <f>IF(G3="","",G3)</f>
      </c>
      <c r="C7" s="3">
        <v>63</v>
      </c>
      <c r="D7" s="9">
        <v>63</v>
      </c>
      <c r="E7" s="9">
        <v>63</v>
      </c>
    </row>
    <row r="8" spans="1:5" ht="15">
      <c r="A8" s="6">
        <f>IF(H3="","",H3)</f>
      </c>
      <c r="C8" s="3">
        <v>5.18</v>
      </c>
      <c r="D8" s="9">
        <v>5.18</v>
      </c>
      <c r="E8" s="9">
        <v>5.18</v>
      </c>
    </row>
    <row r="9" spans="3:5" ht="15">
      <c r="C9" s="3">
        <v>0.85</v>
      </c>
      <c r="D9" s="9">
        <v>0.85</v>
      </c>
      <c r="E9" s="9">
        <v>0.85</v>
      </c>
    </row>
    <row r="10" spans="3:5" ht="15">
      <c r="C10" s="3">
        <v>0.066</v>
      </c>
      <c r="D10" s="9">
        <v>0.066</v>
      </c>
      <c r="E10" s="9">
        <v>0.066</v>
      </c>
    </row>
    <row r="11" spans="3:5" ht="15">
      <c r="C11" s="3">
        <v>0.225</v>
      </c>
      <c r="D11" s="9">
        <v>0.225</v>
      </c>
      <c r="E11" s="9">
        <v>0.225</v>
      </c>
    </row>
    <row r="12" spans="3:5" ht="15">
      <c r="C12" s="3">
        <v>0.5</v>
      </c>
      <c r="D12" s="9">
        <v>0.6</v>
      </c>
      <c r="E12" s="9">
        <v>0.4</v>
      </c>
    </row>
    <row r="13" spans="3:5" ht="15">
      <c r="C13" s="3">
        <v>0.7</v>
      </c>
      <c r="D13" s="9">
        <v>0.7</v>
      </c>
      <c r="E13" s="9">
        <v>0.7</v>
      </c>
    </row>
    <row r="14" spans="3:5" ht="15">
      <c r="C14" s="4">
        <v>0.5</v>
      </c>
      <c r="D14" s="10">
        <v>0.4</v>
      </c>
      <c r="E14" s="10">
        <v>0.6</v>
      </c>
    </row>
    <row r="15" spans="3:5" ht="15">
      <c r="C15" s="5">
        <v>0.5</v>
      </c>
      <c r="D15" s="11">
        <v>0.6</v>
      </c>
      <c r="E15" s="11">
        <v>0.4</v>
      </c>
    </row>
    <row r="16" spans="3:5" ht="15">
      <c r="C16" s="19"/>
      <c r="D16" s="20"/>
      <c r="E16" s="13"/>
    </row>
    <row r="17" spans="1:4" ht="15">
      <c r="A17" s="13"/>
      <c r="B17" s="13"/>
      <c r="C17" s="12"/>
      <c r="D17" s="12"/>
    </row>
    <row r="18" spans="1:9" ht="15">
      <c r="A18" s="21" t="s">
        <v>16</v>
      </c>
      <c r="B18" s="18"/>
      <c r="C18" s="14" t="s">
        <v>11</v>
      </c>
      <c r="D18" s="14" t="s">
        <v>12</v>
      </c>
      <c r="E18" s="14" t="s">
        <v>13</v>
      </c>
      <c r="F18" s="14" t="s">
        <v>4</v>
      </c>
      <c r="G18" s="14" t="s">
        <v>5</v>
      </c>
      <c r="H18" s="14" t="s">
        <v>14</v>
      </c>
      <c r="I18" s="14" t="s">
        <v>6</v>
      </c>
    </row>
    <row r="19" spans="1:9" ht="15">
      <c r="A19" s="22" t="s">
        <v>17</v>
      </c>
      <c r="C19" s="9">
        <v>0.687</v>
      </c>
      <c r="D19" s="9">
        <v>0.296</v>
      </c>
      <c r="E19" s="9">
        <v>0.645</v>
      </c>
      <c r="F19" s="9">
        <v>0.788</v>
      </c>
      <c r="G19" s="9">
        <v>0.651</v>
      </c>
      <c r="H19" s="9">
        <v>0.441</v>
      </c>
      <c r="I19" s="9">
        <v>0.294</v>
      </c>
    </row>
    <row r="20" spans="1:9" ht="15">
      <c r="A20" s="22" t="s">
        <v>18</v>
      </c>
      <c r="C20" s="9">
        <v>0.0202</v>
      </c>
      <c r="D20" s="9">
        <v>0.0203</v>
      </c>
      <c r="E20" s="9">
        <v>0.0218</v>
      </c>
      <c r="F20" s="9">
        <v>0.0191</v>
      </c>
      <c r="G20" s="9">
        <v>0.0211</v>
      </c>
      <c r="H20" s="9">
        <v>0.0224</v>
      </c>
      <c r="I20" s="9">
        <v>0.0209</v>
      </c>
    </row>
    <row r="21" spans="1:9" ht="13.5" customHeight="1">
      <c r="A21" s="22" t="s">
        <v>4</v>
      </c>
      <c r="C21" s="9">
        <v>0.84</v>
      </c>
      <c r="D21" s="9">
        <v>0.082</v>
      </c>
      <c r="E21" s="9">
        <v>0.741</v>
      </c>
      <c r="F21" s="9">
        <v>0.689</v>
      </c>
      <c r="G21" s="9">
        <v>0.577</v>
      </c>
      <c r="H21" s="9">
        <v>0.133</v>
      </c>
      <c r="I21" s="9">
        <v>0.094</v>
      </c>
    </row>
    <row r="22" spans="1:9" ht="15">
      <c r="A22" s="22" t="s">
        <v>5</v>
      </c>
      <c r="C22" s="10">
        <v>0.046</v>
      </c>
      <c r="D22" s="10">
        <v>0.049</v>
      </c>
      <c r="E22" s="10">
        <v>0.186</v>
      </c>
      <c r="F22" s="10">
        <v>-0.032</v>
      </c>
      <c r="G22" s="10">
        <v>-0.003</v>
      </c>
      <c r="H22" s="10">
        <v>0.0121</v>
      </c>
      <c r="I22" s="10">
        <v>0.025</v>
      </c>
    </row>
    <row r="23" spans="1:9" ht="15">
      <c r="A23" s="22" t="s">
        <v>19</v>
      </c>
      <c r="C23" s="11">
        <v>0.84</v>
      </c>
      <c r="D23" s="11">
        <v>0.082</v>
      </c>
      <c r="E23" s="11">
        <v>0.741</v>
      </c>
      <c r="F23" s="11">
        <v>0.689</v>
      </c>
      <c r="G23" s="11">
        <v>0.577</v>
      </c>
      <c r="H23" s="11">
        <v>0.133</v>
      </c>
      <c r="I23" s="11">
        <v>0.094</v>
      </c>
    </row>
    <row r="24" spans="1:6" ht="15">
      <c r="A24" s="22" t="s">
        <v>6</v>
      </c>
      <c r="C24" s="13"/>
      <c r="D24" s="13"/>
      <c r="E24" s="13"/>
      <c r="F24" s="13"/>
    </row>
    <row r="25" spans="3:6" ht="15">
      <c r="C25" s="13"/>
      <c r="D25" s="13"/>
      <c r="E25" s="13"/>
      <c r="F25" s="13"/>
    </row>
    <row r="26" spans="3:6" ht="15">
      <c r="C26" s="13"/>
      <c r="D26" s="13"/>
      <c r="E26" s="13"/>
      <c r="F26" s="13"/>
    </row>
    <row r="27" spans="1:6" ht="15">
      <c r="A27" s="6" t="s">
        <v>15</v>
      </c>
      <c r="C27" s="25" t="s">
        <v>15</v>
      </c>
      <c r="D27" s="25" t="s">
        <v>0</v>
      </c>
      <c r="E27" s="25" t="s">
        <v>1</v>
      </c>
      <c r="F27" s="25" t="s">
        <v>2</v>
      </c>
    </row>
    <row r="28" spans="1:6" ht="15">
      <c r="A28" s="6" t="s">
        <v>0</v>
      </c>
      <c r="C28" s="8">
        <v>16500</v>
      </c>
      <c r="D28" s="8">
        <v>18100</v>
      </c>
      <c r="E28" s="8">
        <v>21000</v>
      </c>
      <c r="F28" s="8">
        <v>23700</v>
      </c>
    </row>
    <row r="29" spans="1:6" ht="15">
      <c r="A29" s="6" t="s">
        <v>1</v>
      </c>
      <c r="C29" s="11">
        <v>1.73</v>
      </c>
      <c r="D29" s="11">
        <v>1.852</v>
      </c>
      <c r="E29" s="11">
        <v>1.743</v>
      </c>
      <c r="F29" s="11">
        <v>1.98</v>
      </c>
    </row>
    <row r="30" ht="15">
      <c r="A30" s="6" t="s">
        <v>2</v>
      </c>
    </row>
    <row r="32" spans="3:5" ht="15">
      <c r="C32" s="16"/>
      <c r="E32" s="15"/>
    </row>
    <row r="33" spans="3:4" ht="16.5">
      <c r="C33" s="17"/>
      <c r="D33" s="17"/>
    </row>
  </sheetData>
  <sheetProtection/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masslynx</cp:lastModifiedBy>
  <cp:lastPrinted>1999-02-05T07:39:12Z</cp:lastPrinted>
  <dcterms:created xsi:type="dcterms:W3CDTF">1998-12-08T05:33:55Z</dcterms:created>
  <dcterms:modified xsi:type="dcterms:W3CDTF">2004-09-07T13:03:49Z</dcterms:modified>
  <cp:category/>
  <cp:version/>
  <cp:contentType/>
  <cp:contentStatus/>
</cp:coreProperties>
</file>